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23256" windowHeight="12348"/>
  </bookViews>
  <sheets>
    <sheet name="РС" sheetId="1" r:id="rId1"/>
  </sheets>
  <calcPr calcId="145621"/>
</workbook>
</file>

<file path=xl/calcChain.xml><?xml version="1.0" encoding="utf-8"?>
<calcChain xmlns="http://schemas.openxmlformats.org/spreadsheetml/2006/main">
  <c r="G32" i="1"/>
  <c r="G15"/>
  <c r="K33" l="1"/>
  <c r="L27"/>
  <c r="K27"/>
  <c r="L21"/>
  <c r="K21"/>
  <c r="I33"/>
  <c r="J27"/>
  <c r="I27"/>
  <c r="J21"/>
  <c r="I21"/>
  <c r="I9"/>
  <c r="G33"/>
  <c r="H27"/>
  <c r="G27"/>
  <c r="H21"/>
  <c r="G21"/>
  <c r="H15"/>
  <c r="H9"/>
  <c r="G9"/>
  <c r="G14" l="1"/>
  <c r="L38" l="1"/>
  <c r="L39" s="1"/>
  <c r="K38"/>
  <c r="K39" s="1"/>
  <c r="J38"/>
  <c r="J39" s="1"/>
  <c r="I38"/>
  <c r="I39" s="1"/>
  <c r="H38"/>
  <c r="H39" s="1"/>
  <c r="G38"/>
  <c r="G39" s="1"/>
  <c r="H31" l="1"/>
  <c r="I31"/>
  <c r="J31"/>
  <c r="K31"/>
  <c r="L31"/>
  <c r="G31"/>
  <c r="L26"/>
  <c r="K26"/>
  <c r="J26"/>
  <c r="I26"/>
  <c r="H26"/>
  <c r="G26"/>
  <c r="L20"/>
  <c r="K20"/>
  <c r="J20"/>
  <c r="I20"/>
  <c r="H20"/>
  <c r="G20"/>
  <c r="H14"/>
  <c r="I14"/>
  <c r="J14"/>
  <c r="K14"/>
  <c r="L14"/>
  <c r="J32" l="1"/>
  <c r="J41" s="1"/>
  <c r="I32"/>
  <c r="I41" s="1"/>
  <c r="L32"/>
  <c r="L41" s="1"/>
  <c r="K32"/>
  <c r="K41" s="1"/>
  <c r="H32"/>
  <c r="G41" l="1"/>
  <c r="H41"/>
  <c r="I43"/>
  <c r="K43"/>
  <c r="G43" l="1"/>
</calcChain>
</file>

<file path=xl/sharedStrings.xml><?xml version="1.0" encoding="utf-8"?>
<sst xmlns="http://schemas.openxmlformats.org/spreadsheetml/2006/main" count="82" uniqueCount="40">
  <si>
    <t>№ п/п</t>
  </si>
  <si>
    <t>Наименование базовой услуги или работы</t>
  </si>
  <si>
    <t>Содержание  услуги 1</t>
  </si>
  <si>
    <t>Содержание  услуги 2</t>
  </si>
  <si>
    <t xml:space="preserve">Условия (формы) оказания услуги 1 </t>
  </si>
  <si>
    <t>Территориальный корректирующий коэффициент, Kтер</t>
  </si>
  <si>
    <t>Коэффициент выравнивания</t>
  </si>
  <si>
    <t>Нормативные затраты, N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</si>
  <si>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</si>
  <si>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Проведение плановых профилактических вакцинаций животных (птиц) против особо опасных болезней животных и болезней общих для человека и животных (птиц)</t>
  </si>
  <si>
    <t>На выезде</t>
  </si>
  <si>
    <t>вакцинация</t>
  </si>
  <si>
    <t>Количество вакцинаций, единица</t>
  </si>
  <si>
    <t>Единица измерения</t>
  </si>
  <si>
    <t>Базовый норматив затрат на оказание услуг, Nбаз</t>
  </si>
  <si>
    <t>руб.</t>
  </si>
  <si>
    <t>Проведение плановых диагностических мероприятий на особо опасные болезни животных (птиц) и болезни общие для человека и животных (птиц)</t>
  </si>
  <si>
    <t>отбор проб</t>
  </si>
  <si>
    <t>Количество проб, штука</t>
  </si>
  <si>
    <t>диагностические мероприятия</t>
  </si>
  <si>
    <t>Количество мероприятий, единица</t>
  </si>
  <si>
    <t>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</t>
  </si>
  <si>
    <t>Стационар</t>
  </si>
  <si>
    <t>лабораторные исследования</t>
  </si>
  <si>
    <t>Количество исследований, единица</t>
  </si>
  <si>
    <t>Проведение мероприятий по защите населения от болезней общих для человека и животных и пищевых отравлений</t>
  </si>
  <si>
    <t>Проведение ветеринарно-санитарной экспертизы сырья и продукции животного происхождения на трихинеллез</t>
  </si>
  <si>
    <t>ИТОГО:</t>
  </si>
  <si>
    <t>Отраслевой корректирующий коэффициент, Kотр., учитывающий наличие в муниципальном образовании крупных свиноводческих  мясоперерабатывающих предприятий, комплексов</t>
  </si>
  <si>
    <t>Отраслевой корректирующий коэффициент, Kотр., учитывающий наличие в муниципальном образовании труднодоступных территорий (заболотье), большая площадь района (более 1 500 000 га)</t>
  </si>
  <si>
    <t>ИТОГО сумма субсидии:</t>
  </si>
  <si>
    <t xml:space="preserve">Расчет субсидии на финансовое обеспечение выполнения государственного задания на оказание государственных услуг (выполнение работ) </t>
  </si>
  <si>
    <t>Приложение к приказу Управления ветеринарии Тюменской области</t>
  </si>
  <si>
    <t>ИТОГО на 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</si>
  <si>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ИТОГО на проведение мероприятий по защите населения от болезней общих для человека и животных и пищевых отравлений</t>
  </si>
  <si>
    <t xml:space="preserve">на 2017 год и на плановый период 2018-2019 годы </t>
  </si>
  <si>
    <t>Государственное автономное учреждение Тюменской области "Заводоуковский межрайонный центр ветеринарии"</t>
  </si>
  <si>
    <t>Заводоуковский район</t>
  </si>
  <si>
    <t>Упоровский район</t>
  </si>
  <si>
    <t>от 19.12.2016 № 316/4-ос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</si>
</sst>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4" fontId="8" fillId="3" borderId="1" xfId="0" applyNumberFormat="1" applyFont="1" applyFill="1" applyBorder="1" applyAlignment="1">
      <alignment vertic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workbookViewId="0">
      <selection activeCell="G1" sqref="G1"/>
    </sheetView>
  </sheetViews>
  <sheetFormatPr defaultRowHeight="14.4"/>
  <cols>
    <col min="2" max="2" width="60.109375" customWidth="1"/>
    <col min="3" max="3" width="52" customWidth="1"/>
    <col min="4" max="4" width="15.109375" customWidth="1"/>
    <col min="5" max="5" width="18.88671875" customWidth="1"/>
    <col min="6" max="6" width="14.6640625" customWidth="1"/>
    <col min="7" max="12" width="15.6640625" customWidth="1"/>
  </cols>
  <sheetData>
    <row r="1" spans="1:12" ht="43.5" customHeight="1">
      <c r="K1" s="42" t="s">
        <v>32</v>
      </c>
      <c r="L1" s="42"/>
    </row>
    <row r="2" spans="1:12">
      <c r="K2" s="43" t="s">
        <v>39</v>
      </c>
      <c r="L2" s="43"/>
    </row>
    <row r="3" spans="1:12" ht="18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8">
      <c r="A4" s="41" t="s">
        <v>36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8">
      <c r="A5" s="41" t="s">
        <v>35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7" spans="1:12" ht="15" customHeight="1">
      <c r="A7" s="30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13</v>
      </c>
      <c r="G7" s="37">
        <v>2017</v>
      </c>
      <c r="H7" s="37"/>
      <c r="I7" s="37">
        <v>2018</v>
      </c>
      <c r="J7" s="37"/>
      <c r="K7" s="37">
        <v>2019</v>
      </c>
      <c r="L7" s="37"/>
    </row>
    <row r="8" spans="1:12" ht="30" customHeight="1">
      <c r="A8" s="31"/>
      <c r="B8" s="29"/>
      <c r="C8" s="29"/>
      <c r="D8" s="29"/>
      <c r="E8" s="29"/>
      <c r="F8" s="29"/>
      <c r="G8" s="12" t="s">
        <v>37</v>
      </c>
      <c r="H8" s="12" t="s">
        <v>38</v>
      </c>
      <c r="I8" s="12" t="s">
        <v>37</v>
      </c>
      <c r="J8" s="12" t="s">
        <v>38</v>
      </c>
      <c r="K8" s="12" t="s">
        <v>37</v>
      </c>
      <c r="L8" s="12" t="s">
        <v>38</v>
      </c>
    </row>
    <row r="9" spans="1:12" ht="60" customHeight="1">
      <c r="A9" s="4">
        <v>1</v>
      </c>
      <c r="B9" s="5" t="s">
        <v>8</v>
      </c>
      <c r="C9" s="5" t="s">
        <v>9</v>
      </c>
      <c r="D9" s="4" t="s">
        <v>10</v>
      </c>
      <c r="E9" s="6" t="s">
        <v>11</v>
      </c>
      <c r="F9" s="6" t="s">
        <v>12</v>
      </c>
      <c r="G9" s="15">
        <f>38360-2828-4</f>
        <v>35528</v>
      </c>
      <c r="H9" s="15">
        <f>40882-1345</f>
        <v>39537</v>
      </c>
      <c r="I9" s="4">
        <f>35528</f>
        <v>35528</v>
      </c>
      <c r="J9" s="4">
        <v>39537</v>
      </c>
      <c r="K9" s="4">
        <v>35528</v>
      </c>
      <c r="L9" s="4">
        <v>39537</v>
      </c>
    </row>
    <row r="10" spans="1:12">
      <c r="A10" s="1"/>
      <c r="B10" s="26" t="s">
        <v>14</v>
      </c>
      <c r="C10" s="26"/>
      <c r="D10" s="26"/>
      <c r="E10" s="26"/>
      <c r="F10" s="2" t="s">
        <v>15</v>
      </c>
      <c r="G10" s="20">
        <v>79.78</v>
      </c>
      <c r="H10" s="20">
        <v>79.78</v>
      </c>
      <c r="I10" s="17">
        <v>79.78</v>
      </c>
      <c r="J10" s="17">
        <v>79.78</v>
      </c>
      <c r="K10" s="17">
        <v>79.78</v>
      </c>
      <c r="L10" s="17">
        <v>79.78</v>
      </c>
    </row>
    <row r="11" spans="1:12" ht="30" customHeight="1">
      <c r="A11" s="1"/>
      <c r="B11" s="32" t="s">
        <v>29</v>
      </c>
      <c r="C11" s="33"/>
      <c r="D11" s="33"/>
      <c r="E11" s="34"/>
      <c r="F11" s="2"/>
      <c r="G11" s="20">
        <v>1</v>
      </c>
      <c r="H11" s="20">
        <v>1</v>
      </c>
      <c r="I11" s="17">
        <v>1</v>
      </c>
      <c r="J11" s="17">
        <v>1</v>
      </c>
      <c r="K11" s="17">
        <v>1</v>
      </c>
      <c r="L11" s="17">
        <v>1</v>
      </c>
    </row>
    <row r="12" spans="1:12">
      <c r="A12" s="1"/>
      <c r="B12" s="26" t="s">
        <v>5</v>
      </c>
      <c r="C12" s="26"/>
      <c r="D12" s="26"/>
      <c r="E12" s="26"/>
      <c r="F12" s="2"/>
      <c r="G12" s="20">
        <v>1.71</v>
      </c>
      <c r="H12" s="20">
        <v>1.53</v>
      </c>
      <c r="I12" s="17">
        <v>1.71</v>
      </c>
      <c r="J12" s="17">
        <v>1.53</v>
      </c>
      <c r="K12" s="17">
        <v>1.71</v>
      </c>
      <c r="L12" s="17">
        <v>1.53</v>
      </c>
    </row>
    <row r="13" spans="1:12">
      <c r="A13" s="1"/>
      <c r="B13" s="26" t="s">
        <v>6</v>
      </c>
      <c r="C13" s="26"/>
      <c r="D13" s="26"/>
      <c r="E13" s="26"/>
      <c r="F13" s="2"/>
      <c r="G13" s="21">
        <v>0.61</v>
      </c>
      <c r="H13" s="21">
        <v>0.61</v>
      </c>
      <c r="I13" s="18">
        <v>0.61</v>
      </c>
      <c r="J13" s="18">
        <v>0.61</v>
      </c>
      <c r="K13" s="18">
        <v>0.625</v>
      </c>
      <c r="L13" s="18">
        <v>0.625</v>
      </c>
    </row>
    <row r="14" spans="1:12">
      <c r="A14" s="7"/>
      <c r="B14" s="27" t="s">
        <v>7</v>
      </c>
      <c r="C14" s="27"/>
      <c r="D14" s="27"/>
      <c r="E14" s="27"/>
      <c r="F14" s="8" t="s">
        <v>15</v>
      </c>
      <c r="G14" s="16">
        <f>G9*G10*G11*G12*G13</f>
        <v>2956587.5075039999</v>
      </c>
      <c r="H14" s="16">
        <f t="shared" ref="H14:L14" si="0">H9*H10*H11*H12*H13</f>
        <v>2943872.593938</v>
      </c>
      <c r="I14" s="9">
        <f t="shared" si="0"/>
        <v>2956587.5075039999</v>
      </c>
      <c r="J14" s="9">
        <f t="shared" si="0"/>
        <v>2943872.593938</v>
      </c>
      <c r="K14" s="9">
        <f t="shared" si="0"/>
        <v>3029290.4790000003</v>
      </c>
      <c r="L14" s="9">
        <f t="shared" si="0"/>
        <v>3016262.9036250003</v>
      </c>
    </row>
    <row r="15" spans="1:12" ht="60" customHeight="1">
      <c r="A15" s="4">
        <v>2</v>
      </c>
      <c r="B15" s="5" t="s">
        <v>8</v>
      </c>
      <c r="C15" s="5" t="s">
        <v>16</v>
      </c>
      <c r="D15" s="4" t="s">
        <v>10</v>
      </c>
      <c r="E15" s="6" t="s">
        <v>17</v>
      </c>
      <c r="F15" s="6" t="s">
        <v>18</v>
      </c>
      <c r="G15" s="15">
        <f>7640+100+1</f>
        <v>7741</v>
      </c>
      <c r="H15" s="15">
        <f>8420-13</f>
        <v>8407</v>
      </c>
      <c r="I15" s="4">
        <v>7740</v>
      </c>
      <c r="J15" s="4">
        <v>8407</v>
      </c>
      <c r="K15" s="4">
        <v>7740</v>
      </c>
      <c r="L15" s="4">
        <v>8407</v>
      </c>
    </row>
    <row r="16" spans="1:12">
      <c r="A16" s="1"/>
      <c r="B16" s="26" t="s">
        <v>14</v>
      </c>
      <c r="C16" s="26"/>
      <c r="D16" s="26"/>
      <c r="E16" s="26"/>
      <c r="F16" s="2" t="s">
        <v>15</v>
      </c>
      <c r="G16" s="20">
        <v>72.430000000000007</v>
      </c>
      <c r="H16" s="20">
        <v>72.430000000000007</v>
      </c>
      <c r="I16" s="17">
        <v>72.430000000000007</v>
      </c>
      <c r="J16" s="17">
        <v>72.430000000000007</v>
      </c>
      <c r="K16" s="17">
        <v>72.430000000000007</v>
      </c>
      <c r="L16" s="17">
        <v>72.430000000000007</v>
      </c>
    </row>
    <row r="17" spans="1:12" ht="30" customHeight="1">
      <c r="A17" s="1"/>
      <c r="B17" s="32" t="s">
        <v>29</v>
      </c>
      <c r="C17" s="33"/>
      <c r="D17" s="33"/>
      <c r="E17" s="34"/>
      <c r="F17" s="2"/>
      <c r="G17" s="20">
        <v>1</v>
      </c>
      <c r="H17" s="20">
        <v>1</v>
      </c>
      <c r="I17" s="17">
        <v>1</v>
      </c>
      <c r="J17" s="17">
        <v>1</v>
      </c>
      <c r="K17" s="17">
        <v>1</v>
      </c>
      <c r="L17" s="17">
        <v>1</v>
      </c>
    </row>
    <row r="18" spans="1:12">
      <c r="A18" s="1"/>
      <c r="B18" s="26" t="s">
        <v>5</v>
      </c>
      <c r="C18" s="26"/>
      <c r="D18" s="26"/>
      <c r="E18" s="26"/>
      <c r="F18" s="2"/>
      <c r="G18" s="20">
        <v>1.71</v>
      </c>
      <c r="H18" s="20">
        <v>1.54</v>
      </c>
      <c r="I18" s="17">
        <v>1.71</v>
      </c>
      <c r="J18" s="17">
        <v>1.54</v>
      </c>
      <c r="K18" s="17">
        <v>1.71</v>
      </c>
      <c r="L18" s="17">
        <v>1.54</v>
      </c>
    </row>
    <row r="19" spans="1:12">
      <c r="A19" s="1"/>
      <c r="B19" s="26" t="s">
        <v>6</v>
      </c>
      <c r="C19" s="26"/>
      <c r="D19" s="26"/>
      <c r="E19" s="26"/>
      <c r="F19" s="2"/>
      <c r="G19" s="21">
        <v>0.61</v>
      </c>
      <c r="H19" s="21">
        <v>0.61</v>
      </c>
      <c r="I19" s="18">
        <v>0.61</v>
      </c>
      <c r="J19" s="18">
        <v>0.61</v>
      </c>
      <c r="K19" s="18">
        <v>0.625</v>
      </c>
      <c r="L19" s="18">
        <v>0.625</v>
      </c>
    </row>
    <row r="20" spans="1:12">
      <c r="A20" s="7"/>
      <c r="B20" s="27" t="s">
        <v>7</v>
      </c>
      <c r="C20" s="27"/>
      <c r="D20" s="27"/>
      <c r="E20" s="27"/>
      <c r="F20" s="8" t="s">
        <v>15</v>
      </c>
      <c r="G20" s="16">
        <f>G15*G16*G17*G18*G19</f>
        <v>584845.96515299997</v>
      </c>
      <c r="H20" s="16">
        <f t="shared" ref="H20" si="1">H15*H16*H17*H18*H19</f>
        <v>572018.51799399999</v>
      </c>
      <c r="I20" s="9">
        <f t="shared" ref="I20" si="2">I15*I16*I17*I18*I19</f>
        <v>584770.41342000011</v>
      </c>
      <c r="J20" s="9">
        <f t="shared" ref="J20" si="3">J15*J16*J17*J18*J19</f>
        <v>572018.51799399999</v>
      </c>
      <c r="K20" s="9">
        <f t="shared" ref="K20" si="4">K15*K16*K17*K18*K19</f>
        <v>599150.01375000004</v>
      </c>
      <c r="L20" s="9">
        <f t="shared" ref="L20" si="5">L15*L16*L17*L18*L19</f>
        <v>586084.54712500004</v>
      </c>
    </row>
    <row r="21" spans="1:12" ht="60" customHeight="1">
      <c r="A21" s="4">
        <v>3</v>
      </c>
      <c r="B21" s="5" t="s">
        <v>8</v>
      </c>
      <c r="C21" s="5" t="s">
        <v>16</v>
      </c>
      <c r="D21" s="4" t="s">
        <v>10</v>
      </c>
      <c r="E21" s="6" t="s">
        <v>19</v>
      </c>
      <c r="F21" s="6" t="s">
        <v>20</v>
      </c>
      <c r="G21" s="15">
        <f>25020-15</f>
        <v>25005</v>
      </c>
      <c r="H21" s="15">
        <f>28333-291</f>
        <v>28042</v>
      </c>
      <c r="I21" s="4">
        <f>25020-15</f>
        <v>25005</v>
      </c>
      <c r="J21" s="4">
        <f>28333-291</f>
        <v>28042</v>
      </c>
      <c r="K21" s="4">
        <f>25020-15</f>
        <v>25005</v>
      </c>
      <c r="L21" s="4">
        <f>28333-291</f>
        <v>28042</v>
      </c>
    </row>
    <row r="22" spans="1:12">
      <c r="A22" s="1"/>
      <c r="B22" s="26" t="s">
        <v>14</v>
      </c>
      <c r="C22" s="26"/>
      <c r="D22" s="26"/>
      <c r="E22" s="26"/>
      <c r="F22" s="2" t="s">
        <v>15</v>
      </c>
      <c r="G22" s="20">
        <v>90.43</v>
      </c>
      <c r="H22" s="20">
        <v>90.43</v>
      </c>
      <c r="I22" s="17">
        <v>90.43</v>
      </c>
      <c r="J22" s="17">
        <v>90.43</v>
      </c>
      <c r="K22" s="17">
        <v>90.43</v>
      </c>
      <c r="L22" s="17">
        <v>90.43</v>
      </c>
    </row>
    <row r="23" spans="1:12" ht="30" customHeight="1">
      <c r="A23" s="1"/>
      <c r="B23" s="32" t="s">
        <v>29</v>
      </c>
      <c r="C23" s="33"/>
      <c r="D23" s="33"/>
      <c r="E23" s="34"/>
      <c r="F23" s="2"/>
      <c r="G23" s="20">
        <v>1</v>
      </c>
      <c r="H23" s="20">
        <v>1</v>
      </c>
      <c r="I23" s="17">
        <v>1</v>
      </c>
      <c r="J23" s="17">
        <v>1</v>
      </c>
      <c r="K23" s="17">
        <v>1</v>
      </c>
      <c r="L23" s="17">
        <v>1</v>
      </c>
    </row>
    <row r="24" spans="1:12">
      <c r="A24" s="1"/>
      <c r="B24" s="26" t="s">
        <v>5</v>
      </c>
      <c r="C24" s="26"/>
      <c r="D24" s="26"/>
      <c r="E24" s="26"/>
      <c r="F24" s="2"/>
      <c r="G24" s="20">
        <v>1.75</v>
      </c>
      <c r="H24" s="20">
        <v>1.56</v>
      </c>
      <c r="I24" s="17">
        <v>1.75</v>
      </c>
      <c r="J24" s="17">
        <v>1.56</v>
      </c>
      <c r="K24" s="17">
        <v>1.75</v>
      </c>
      <c r="L24" s="17">
        <v>1.56</v>
      </c>
    </row>
    <row r="25" spans="1:12">
      <c r="A25" s="1"/>
      <c r="B25" s="26" t="s">
        <v>6</v>
      </c>
      <c r="C25" s="26"/>
      <c r="D25" s="26"/>
      <c r="E25" s="26"/>
      <c r="F25" s="2"/>
      <c r="G25" s="21">
        <v>0.61</v>
      </c>
      <c r="H25" s="21">
        <v>0.61</v>
      </c>
      <c r="I25" s="18">
        <v>0.61</v>
      </c>
      <c r="J25" s="18">
        <v>0.61</v>
      </c>
      <c r="K25" s="18">
        <v>0.625</v>
      </c>
      <c r="L25" s="18">
        <v>0.625</v>
      </c>
    </row>
    <row r="26" spans="1:12">
      <c r="A26" s="7"/>
      <c r="B26" s="27" t="s">
        <v>7</v>
      </c>
      <c r="C26" s="27"/>
      <c r="D26" s="27"/>
      <c r="E26" s="27"/>
      <c r="F26" s="8" t="s">
        <v>15</v>
      </c>
      <c r="G26" s="16">
        <f>G21*G22*G23*G24*G25</f>
        <v>2413833.2951250002</v>
      </c>
      <c r="H26" s="16">
        <f t="shared" ref="H26" si="6">H21*H22*H23*H24*H25</f>
        <v>2413103.4978959998</v>
      </c>
      <c r="I26" s="9">
        <f t="shared" ref="I26" si="7">I21*I22*I23*I24*I25</f>
        <v>2413833.2951250002</v>
      </c>
      <c r="J26" s="9">
        <f t="shared" ref="J26" si="8">J21*J22*J23*J24*J25</f>
        <v>2413103.4978959998</v>
      </c>
      <c r="K26" s="9">
        <f t="shared" ref="K26" si="9">K21*K22*K23*K24*K25</f>
        <v>2473189.8515625005</v>
      </c>
      <c r="L26" s="9">
        <f t="shared" ref="L26" si="10">L21*L22*L23*L24*L25</f>
        <v>2472442.1085000001</v>
      </c>
    </row>
    <row r="27" spans="1:12" ht="60" customHeight="1">
      <c r="A27" s="4">
        <v>4</v>
      </c>
      <c r="B27" s="5" t="s">
        <v>8</v>
      </c>
      <c r="C27" s="5" t="s">
        <v>21</v>
      </c>
      <c r="D27" s="4" t="s">
        <v>22</v>
      </c>
      <c r="E27" s="6" t="s">
        <v>23</v>
      </c>
      <c r="F27" s="6" t="s">
        <v>24</v>
      </c>
      <c r="G27" s="15">
        <f>63928-4700-3641</f>
        <v>55587</v>
      </c>
      <c r="H27" s="15">
        <f>37678-383</f>
        <v>37295</v>
      </c>
      <c r="I27" s="15">
        <f>63928-4700-3641</f>
        <v>55587</v>
      </c>
      <c r="J27" s="4">
        <f>37678-383</f>
        <v>37295</v>
      </c>
      <c r="K27" s="15">
        <f>63928-4700-3641</f>
        <v>55587</v>
      </c>
      <c r="L27" s="4">
        <f>37678-383</f>
        <v>37295</v>
      </c>
    </row>
    <row r="28" spans="1:12">
      <c r="A28" s="1"/>
      <c r="B28" s="26" t="s">
        <v>14</v>
      </c>
      <c r="C28" s="26"/>
      <c r="D28" s="26"/>
      <c r="E28" s="26"/>
      <c r="F28" s="2" t="s">
        <v>15</v>
      </c>
      <c r="G28" s="20">
        <v>76.94</v>
      </c>
      <c r="H28" s="20">
        <v>76.94</v>
      </c>
      <c r="I28" s="17">
        <v>76.94</v>
      </c>
      <c r="J28" s="17">
        <v>76.94</v>
      </c>
      <c r="K28" s="17">
        <v>76.94</v>
      </c>
      <c r="L28" s="17">
        <v>76.94</v>
      </c>
    </row>
    <row r="29" spans="1:12">
      <c r="A29" s="1"/>
      <c r="B29" s="26" t="s">
        <v>5</v>
      </c>
      <c r="C29" s="26"/>
      <c r="D29" s="26"/>
      <c r="E29" s="26"/>
      <c r="F29" s="2"/>
      <c r="G29" s="20">
        <v>1.63</v>
      </c>
      <c r="H29" s="20">
        <v>1.46</v>
      </c>
      <c r="I29" s="17">
        <v>1.63</v>
      </c>
      <c r="J29" s="17">
        <v>1.46</v>
      </c>
      <c r="K29" s="17">
        <v>1.63</v>
      </c>
      <c r="L29" s="17">
        <v>1.46</v>
      </c>
    </row>
    <row r="30" spans="1:12">
      <c r="A30" s="1"/>
      <c r="B30" s="26" t="s">
        <v>6</v>
      </c>
      <c r="C30" s="26"/>
      <c r="D30" s="26"/>
      <c r="E30" s="26"/>
      <c r="F30" s="2"/>
      <c r="G30" s="21">
        <v>0.61</v>
      </c>
      <c r="H30" s="21">
        <v>0.61</v>
      </c>
      <c r="I30" s="18">
        <v>0.61</v>
      </c>
      <c r="J30" s="18">
        <v>0.61</v>
      </c>
      <c r="K30" s="18">
        <v>0.625</v>
      </c>
      <c r="L30" s="18">
        <v>0.625</v>
      </c>
    </row>
    <row r="31" spans="1:12">
      <c r="A31" s="7"/>
      <c r="B31" s="27" t="s">
        <v>7</v>
      </c>
      <c r="C31" s="27"/>
      <c r="D31" s="27"/>
      <c r="E31" s="27"/>
      <c r="F31" s="8" t="s">
        <v>15</v>
      </c>
      <c r="G31" s="16">
        <f>G27*G28*G29*G30</f>
        <v>4252485.6564539997</v>
      </c>
      <c r="H31" s="16">
        <f t="shared" ref="H31:L31" si="11">H27*H28*H29*H30</f>
        <v>2555556.4833799996</v>
      </c>
      <c r="I31" s="9">
        <f t="shared" si="11"/>
        <v>4252485.6564539997</v>
      </c>
      <c r="J31" s="9">
        <f t="shared" si="11"/>
        <v>2555556.4833799996</v>
      </c>
      <c r="K31" s="9">
        <f t="shared" si="11"/>
        <v>4357054.9758750005</v>
      </c>
      <c r="L31" s="9">
        <f t="shared" si="11"/>
        <v>2618398.0362499999</v>
      </c>
    </row>
    <row r="32" spans="1:12" ht="30" customHeight="1">
      <c r="A32" s="7"/>
      <c r="B32" s="38" t="s">
        <v>33</v>
      </c>
      <c r="C32" s="39"/>
      <c r="D32" s="39"/>
      <c r="E32" s="40"/>
      <c r="F32" s="8"/>
      <c r="G32" s="16">
        <f>ROUND(G14+G20+G26+G31,0)-1</f>
        <v>10207751</v>
      </c>
      <c r="H32" s="16">
        <f t="shared" ref="H32:L32" si="12">ROUND(H14+H20+H26+H31,0)</f>
        <v>8484551</v>
      </c>
      <c r="I32" s="9">
        <f t="shared" si="12"/>
        <v>10207677</v>
      </c>
      <c r="J32" s="9">
        <f t="shared" si="12"/>
        <v>8484551</v>
      </c>
      <c r="K32" s="9">
        <f t="shared" si="12"/>
        <v>10458685</v>
      </c>
      <c r="L32" s="9">
        <f t="shared" si="12"/>
        <v>8693188</v>
      </c>
    </row>
    <row r="33" spans="1:12" ht="45" customHeight="1">
      <c r="A33" s="4">
        <v>5</v>
      </c>
      <c r="B33" s="5" t="s">
        <v>25</v>
      </c>
      <c r="C33" s="5" t="s">
        <v>26</v>
      </c>
      <c r="D33" s="4" t="s">
        <v>22</v>
      </c>
      <c r="E33" s="6" t="s">
        <v>23</v>
      </c>
      <c r="F33" s="6" t="s">
        <v>24</v>
      </c>
      <c r="G33" s="15">
        <f>75000+25000</f>
        <v>100000</v>
      </c>
      <c r="H33" s="15">
        <v>800</v>
      </c>
      <c r="I33" s="4">
        <f>75000+25000</f>
        <v>100000</v>
      </c>
      <c r="J33" s="4">
        <v>800</v>
      </c>
      <c r="K33" s="4">
        <f>75000+25000</f>
        <v>100000</v>
      </c>
      <c r="L33" s="4">
        <v>800</v>
      </c>
    </row>
    <row r="34" spans="1:12">
      <c r="A34" s="1"/>
      <c r="B34" s="26" t="s">
        <v>14</v>
      </c>
      <c r="C34" s="26"/>
      <c r="D34" s="26"/>
      <c r="E34" s="26"/>
      <c r="F34" s="2" t="s">
        <v>15</v>
      </c>
      <c r="G34" s="20">
        <v>244.33</v>
      </c>
      <c r="H34" s="20">
        <v>244.33</v>
      </c>
      <c r="I34" s="17">
        <v>244.33</v>
      </c>
      <c r="J34" s="17">
        <v>244.33</v>
      </c>
      <c r="K34" s="17">
        <v>244.33</v>
      </c>
      <c r="L34" s="17">
        <v>244.33</v>
      </c>
    </row>
    <row r="35" spans="1:12" ht="30" customHeight="1">
      <c r="A35" s="1"/>
      <c r="B35" s="32" t="s">
        <v>28</v>
      </c>
      <c r="C35" s="33"/>
      <c r="D35" s="33"/>
      <c r="E35" s="34"/>
      <c r="F35" s="2"/>
      <c r="G35" s="22">
        <v>2.1000000000000001E-2</v>
      </c>
      <c r="H35" s="20">
        <v>1</v>
      </c>
      <c r="I35" s="19">
        <v>2.1000000000000001E-2</v>
      </c>
      <c r="J35" s="17">
        <v>1</v>
      </c>
      <c r="K35" s="19">
        <v>2.1000000000000001E-2</v>
      </c>
      <c r="L35" s="17">
        <v>1</v>
      </c>
    </row>
    <row r="36" spans="1:12">
      <c r="A36" s="1"/>
      <c r="B36" s="26" t="s">
        <v>5</v>
      </c>
      <c r="C36" s="26"/>
      <c r="D36" s="26"/>
      <c r="E36" s="26"/>
      <c r="F36" s="2"/>
      <c r="G36" s="20">
        <v>1.81</v>
      </c>
      <c r="H36" s="20">
        <v>1.61</v>
      </c>
      <c r="I36" s="17">
        <v>1.81</v>
      </c>
      <c r="J36" s="17">
        <v>1.61</v>
      </c>
      <c r="K36" s="17">
        <v>1.81</v>
      </c>
      <c r="L36" s="17">
        <v>1.61</v>
      </c>
    </row>
    <row r="37" spans="1:12">
      <c r="A37" s="1"/>
      <c r="B37" s="26" t="s">
        <v>6</v>
      </c>
      <c r="C37" s="26"/>
      <c r="D37" s="26"/>
      <c r="E37" s="26"/>
      <c r="F37" s="2"/>
      <c r="G37" s="21">
        <v>0.61</v>
      </c>
      <c r="H37" s="21">
        <v>0.61</v>
      </c>
      <c r="I37" s="18">
        <v>0.61</v>
      </c>
      <c r="J37" s="18">
        <v>0.61</v>
      </c>
      <c r="K37" s="18">
        <v>0.625</v>
      </c>
      <c r="L37" s="18">
        <v>0.625</v>
      </c>
    </row>
    <row r="38" spans="1:12">
      <c r="A38" s="7"/>
      <c r="B38" s="27" t="s">
        <v>7</v>
      </c>
      <c r="C38" s="27"/>
      <c r="D38" s="27"/>
      <c r="E38" s="27"/>
      <c r="F38" s="8" t="s">
        <v>15</v>
      </c>
      <c r="G38" s="16">
        <f>G33*G34*G35*G36*G37</f>
        <v>566505.98129999998</v>
      </c>
      <c r="H38" s="16">
        <f t="shared" ref="H38" si="13">H33*H34*H35*H36*H37</f>
        <v>191965.19440000001</v>
      </c>
      <c r="I38" s="9">
        <f t="shared" ref="I38" si="14">I33*I34*I35*I36*I37</f>
        <v>566505.98129999998</v>
      </c>
      <c r="J38" s="9">
        <f t="shared" ref="J38" si="15">J33*J34*J35*J36*J37</f>
        <v>191965.19440000001</v>
      </c>
      <c r="K38" s="9">
        <f t="shared" ref="K38" si="16">K33*K34*K35*K36*K37</f>
        <v>580436.45625000005</v>
      </c>
      <c r="L38" s="9">
        <f t="shared" ref="L38" si="17">L33*L34*L35*L36*L37</f>
        <v>196685.65000000002</v>
      </c>
    </row>
    <row r="39" spans="1:12" ht="30" customHeight="1">
      <c r="A39" s="7"/>
      <c r="B39" s="38" t="s">
        <v>34</v>
      </c>
      <c r="C39" s="39"/>
      <c r="D39" s="39"/>
      <c r="E39" s="40"/>
      <c r="F39" s="8"/>
      <c r="G39" s="16">
        <f>ROUND(G38,0)</f>
        <v>566506</v>
      </c>
      <c r="H39" s="16">
        <f t="shared" ref="H39:L39" si="18">ROUND(H38,0)</f>
        <v>191965</v>
      </c>
      <c r="I39" s="9">
        <f t="shared" si="18"/>
        <v>566506</v>
      </c>
      <c r="J39" s="9">
        <f t="shared" si="18"/>
        <v>191965</v>
      </c>
      <c r="K39" s="9">
        <f t="shared" si="18"/>
        <v>580436</v>
      </c>
      <c r="L39" s="9">
        <f t="shared" si="18"/>
        <v>196686</v>
      </c>
    </row>
    <row r="40" spans="1:12">
      <c r="A40" s="3"/>
      <c r="B40" s="3"/>
      <c r="C40" s="3"/>
      <c r="D40" s="3"/>
      <c r="E40" s="3"/>
      <c r="F40" s="3"/>
      <c r="G40" s="23"/>
      <c r="H40" s="23"/>
      <c r="I40" s="3"/>
      <c r="J40" s="3"/>
      <c r="K40" s="3"/>
      <c r="L40" s="3"/>
    </row>
    <row r="41" spans="1:12" ht="15.6">
      <c r="A41" s="7"/>
      <c r="B41" s="47" t="s">
        <v>27</v>
      </c>
      <c r="C41" s="48"/>
      <c r="D41" s="48"/>
      <c r="E41" s="49"/>
      <c r="F41" s="10" t="s">
        <v>15</v>
      </c>
      <c r="G41" s="24">
        <f>G32+G39</f>
        <v>10774257</v>
      </c>
      <c r="H41" s="24">
        <f t="shared" ref="H41:L41" si="19">H32+H39</f>
        <v>8676516</v>
      </c>
      <c r="I41" s="13">
        <f t="shared" si="19"/>
        <v>10774183</v>
      </c>
      <c r="J41" s="13">
        <f t="shared" si="19"/>
        <v>8676516</v>
      </c>
      <c r="K41" s="13">
        <f t="shared" si="19"/>
        <v>11039121</v>
      </c>
      <c r="L41" s="13">
        <f t="shared" si="19"/>
        <v>8889874</v>
      </c>
    </row>
    <row r="42" spans="1:12">
      <c r="A42" s="3"/>
      <c r="B42" s="3"/>
      <c r="C42" s="3"/>
      <c r="D42" s="3"/>
      <c r="E42" s="3"/>
      <c r="F42" s="3"/>
      <c r="G42" s="23"/>
      <c r="H42" s="23"/>
      <c r="I42" s="3"/>
      <c r="J42" s="3"/>
      <c r="K42" s="3"/>
      <c r="L42" s="3"/>
    </row>
    <row r="43" spans="1:12" ht="18">
      <c r="A43" s="7"/>
      <c r="B43" s="44" t="s">
        <v>30</v>
      </c>
      <c r="C43" s="45"/>
      <c r="D43" s="45"/>
      <c r="E43" s="46"/>
      <c r="F43" s="11" t="s">
        <v>15</v>
      </c>
      <c r="G43" s="50">
        <f>G41+H41</f>
        <v>19450773</v>
      </c>
      <c r="H43" s="51"/>
      <c r="I43" s="35">
        <f t="shared" ref="I43" si="20">I41+J41</f>
        <v>19450699</v>
      </c>
      <c r="J43" s="36"/>
      <c r="K43" s="35">
        <f t="shared" ref="K43" si="21">K41+L41</f>
        <v>19928995</v>
      </c>
      <c r="L43" s="36"/>
    </row>
    <row r="44" spans="1:12">
      <c r="G44" s="25"/>
      <c r="H44" s="25"/>
    </row>
    <row r="45" spans="1:12">
      <c r="G45" s="25"/>
      <c r="H45" s="25"/>
    </row>
    <row r="49" spans="7:9">
      <c r="G49" s="14"/>
      <c r="H49" s="14"/>
      <c r="I49" s="14"/>
    </row>
    <row r="51" spans="7:9">
      <c r="G51" s="14"/>
    </row>
  </sheetData>
  <mergeCells count="45">
    <mergeCell ref="A3:L3"/>
    <mergeCell ref="A4:L4"/>
    <mergeCell ref="K1:L1"/>
    <mergeCell ref="K2:L2"/>
    <mergeCell ref="B43:E43"/>
    <mergeCell ref="B39:E39"/>
    <mergeCell ref="B29:E29"/>
    <mergeCell ref="B30:E30"/>
    <mergeCell ref="A5:L5"/>
    <mergeCell ref="B35:E35"/>
    <mergeCell ref="B36:E36"/>
    <mergeCell ref="B37:E37"/>
    <mergeCell ref="B38:E38"/>
    <mergeCell ref="B41:E41"/>
    <mergeCell ref="G43:H43"/>
    <mergeCell ref="I43:J43"/>
    <mergeCell ref="K43:L43"/>
    <mergeCell ref="G7:H7"/>
    <mergeCell ref="I7:J7"/>
    <mergeCell ref="K7:L7"/>
    <mergeCell ref="B31:E31"/>
    <mergeCell ref="B34:E34"/>
    <mergeCell ref="B23:E23"/>
    <mergeCell ref="B24:E24"/>
    <mergeCell ref="B25:E25"/>
    <mergeCell ref="B26:E26"/>
    <mergeCell ref="B32:E32"/>
    <mergeCell ref="B22:E22"/>
    <mergeCell ref="B28:E28"/>
    <mergeCell ref="B16:E16"/>
    <mergeCell ref="B17:E17"/>
    <mergeCell ref="B18:E18"/>
    <mergeCell ref="B19:E19"/>
    <mergeCell ref="B20:E20"/>
    <mergeCell ref="F7:F8"/>
    <mergeCell ref="B14:E14"/>
    <mergeCell ref="A7:A8"/>
    <mergeCell ref="B7:B8"/>
    <mergeCell ref="C7:C8"/>
    <mergeCell ref="D7:D8"/>
    <mergeCell ref="B10:E10"/>
    <mergeCell ref="B11:E11"/>
    <mergeCell ref="B12:E12"/>
    <mergeCell ref="B13:E13"/>
    <mergeCell ref="E7:E8"/>
  </mergeCells>
  <pageMargins left="0.7" right="0.7" top="0.75" bottom="0.75" header="0.3" footer="0.3"/>
  <pageSetup paperSize="9" scale="49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Николаевич</dc:creator>
  <cp:lastModifiedBy>Скат</cp:lastModifiedBy>
  <cp:lastPrinted>2016-11-15T03:09:04Z</cp:lastPrinted>
  <dcterms:created xsi:type="dcterms:W3CDTF">2015-12-15T04:41:40Z</dcterms:created>
  <dcterms:modified xsi:type="dcterms:W3CDTF">2016-12-29T08:55:51Z</dcterms:modified>
</cp:coreProperties>
</file>